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5480" windowHeight="10275" activeTab="0"/>
  </bookViews>
  <sheets>
    <sheet name="график" sheetId="1" r:id="rId1"/>
    <sheet name="Лист2" sheetId="2" r:id="rId2"/>
  </sheets>
  <definedNames>
    <definedName name="_xlnm.Print_Titles" localSheetId="0">'график'!$5:$6</definedName>
  </definedNames>
  <calcPr fullCalcOnLoad="1"/>
</workbook>
</file>

<file path=xl/sharedStrings.xml><?xml version="1.0" encoding="utf-8"?>
<sst xmlns="http://schemas.openxmlformats.org/spreadsheetml/2006/main" count="54" uniqueCount="49">
  <si>
    <t>Мероприятие</t>
  </si>
  <si>
    <t>Развитие и модернизация инженерной инфраструктуры</t>
  </si>
  <si>
    <t>ИТОГО</t>
  </si>
  <si>
    <t>ВСЕГО</t>
  </si>
  <si>
    <t>Создание (сохранение) рабочих мест, чел.</t>
  </si>
  <si>
    <t>График расходования средств на выполнение мероприятий</t>
  </si>
  <si>
    <t>в том числе по годам:</t>
  </si>
  <si>
    <t>Развитие социальной инфраструктуры</t>
  </si>
  <si>
    <t>Развитие местной промышленности и малого бизнеса</t>
  </si>
  <si>
    <t>Строительство нового энергоблока в два этапа.</t>
  </si>
  <si>
    <t>Создание рабочих мест</t>
  </si>
  <si>
    <t xml:space="preserve">Поддержка малого и среднего предпринимательства в городском поселении Излучинск </t>
  </si>
  <si>
    <t>Создание предприятия по глубокой переработке древесины на базе лесных ресурсов Нижневартовского района</t>
  </si>
  <si>
    <t>100 раб. Мест</t>
  </si>
  <si>
    <t>Создание завода по бассейновому выращиванию рыб осетровых пород</t>
  </si>
  <si>
    <t>5 чел.,5 раб.мест</t>
  </si>
  <si>
    <t>Специальное (коррекционное) образовательное учреждение для обучающихся, воспитанников с отклонениями в развитии «Излучинская специальная (коррекционная) общеобразовательная школа -детский сад-интернат 2, 5 вида» (ПИР)</t>
  </si>
  <si>
    <t>Строительство объекта "Стадион к муниципальному образовательному учреждению "Общеобразовательной средней школе №1" по ул. Школьная, д 5</t>
  </si>
  <si>
    <t>"Строительство автогородков для проведения практических занятий по обучению несовершеннолетних безопасному поведению на улицах и на дорогах (школа №2)</t>
  </si>
  <si>
    <t>Мероприятия по замене компьютерного оборудования</t>
  </si>
  <si>
    <t>Мероприятия по приобретению интерактивных устройств, северного коммуникационного оборудования</t>
  </si>
  <si>
    <t>"Инженерные сети тепловодоснабжения, канализации, телефонизации, электроснабжения, диспетчеризации микрорайонов 01:03; 01:04; 01:06; 01:07 и квартал под комплексную малоэтажную жилую застройку"1, 2, 3 пусковой комплекс)</t>
  </si>
  <si>
    <t>Мероприятия по проведению капитальных ремонтов объектов здравоохранения и спорта.</t>
  </si>
  <si>
    <t>Мероприятия по проведению ремонтов учреждений образования.</t>
  </si>
  <si>
    <t>Замена участка магистральной тепловой сети от тепловой камеры УТ 9-10 до центрального пункта ЦТП-47</t>
  </si>
  <si>
    <t>Замена участка внутриквартальной тепловой сети от тепловой камеры 2УТ-2 до 2УТ-3</t>
  </si>
  <si>
    <t>Замена участка водовода от отметок АС N 10 до АС N 8</t>
  </si>
  <si>
    <t>Стоимость проекта, тыс.руб.</t>
  </si>
  <si>
    <t>Реконструкция помещений блоков Г, В и Д учебного центра под детский сад Поселок городского типа Излучинск Нижневартовского района, пер. Строителей, дом 5; (Программа "Развитие материально-технической базы дошкольных образовательных учреждений в Ханты-Мансийском автономном округе - Югра)</t>
  </si>
  <si>
    <t>Строительство, реконструкция и капитальный ремонт объектов спорта (строительство крытого хоккейного корта, пгт. Излучинск)</t>
  </si>
  <si>
    <t>Проведение капитальных ремонтов объектов жилищного хозяйства</t>
  </si>
  <si>
    <t>Проведение капитальных ремонтов объектов культуры, кинематографии и средств массовой информации</t>
  </si>
  <si>
    <t>Строительство детского сада на 260 мест в пгт. Излучинске</t>
  </si>
  <si>
    <t>повышение уровня доступности объектов и услуг в приоритетных сферах жизнедеятельности инвалидов и других маломобильных групп населения</t>
  </si>
  <si>
    <t xml:space="preserve">Выполнение работ по установке приборов учета воды и тепловой энергии </t>
  </si>
  <si>
    <t>Энергетическое обследование объектов</t>
  </si>
  <si>
    <t>Ремонт внутрипоселковых дорог пгт. Излучинска</t>
  </si>
  <si>
    <t>Система водоотвода с улично-дорожной сети пгт. Излучинска</t>
  </si>
  <si>
    <t>капитальный ремонт многоквартирных домов,благоустройство дворовых территорий</t>
  </si>
  <si>
    <t>крытый хоккейный корт п.г.т. Излучинск</t>
  </si>
  <si>
    <t>Загородный лагерь "Лесная сказка" вторая  очередь</t>
  </si>
  <si>
    <t>инженерные сети участка частной застройки  2 очередь (второй этап)</t>
  </si>
  <si>
    <t>строительство системы водоотвода улично-дорожной сети</t>
  </si>
  <si>
    <t>Диверсификация/модернизация ЗАО"Нижневартовская ГРЭС"</t>
  </si>
  <si>
    <t>судебный участок мирового судьи Нижневартовского района, п.г.т. Излучинск</t>
  </si>
  <si>
    <t>Строительство детского сада, пгт. Излучинск</t>
  </si>
  <si>
    <t>Развитие коммуникационной инфраструктуры</t>
  </si>
  <si>
    <t>Подготовка объектов ЖКХ к ОЗП</t>
  </si>
  <si>
    <t>Приложение 2 к  части 3 Комплексного плана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</si>
</sst>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  <numFmt numFmtId="172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2" fontId="6" fillId="32" borderId="10" xfId="0" applyNumberFormat="1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wrapText="1"/>
    </xf>
    <xf numFmtId="0" fontId="7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8" fontId="4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44" fontId="7" fillId="0" borderId="10" xfId="43" applyFont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2" fontId="9" fillId="0" borderId="10" xfId="0" applyNumberFormat="1" applyFont="1" applyBorder="1" applyAlignment="1">
      <alignment horizontal="left"/>
    </xf>
    <xf numFmtId="170" fontId="5" fillId="0" borderId="10" xfId="0" applyNumberFormat="1" applyFont="1" applyBorder="1" applyAlignment="1">
      <alignment horizontal="left" wrapText="1"/>
    </xf>
    <xf numFmtId="170" fontId="5" fillId="0" borderId="12" xfId="0" applyNumberFormat="1" applyFont="1" applyBorder="1" applyAlignment="1">
      <alignment horizontal="left" wrapText="1"/>
    </xf>
    <xf numFmtId="170" fontId="9" fillId="0" borderId="10" xfId="0" applyNumberFormat="1" applyFont="1" applyBorder="1" applyAlignment="1">
      <alignment horizontal="left"/>
    </xf>
    <xf numFmtId="170" fontId="5" fillId="0" borderId="11" xfId="0" applyNumberFormat="1" applyFont="1" applyBorder="1" applyAlignment="1">
      <alignment horizontal="left" wrapText="1"/>
    </xf>
    <xf numFmtId="170" fontId="5" fillId="0" borderId="14" xfId="0" applyNumberFormat="1" applyFont="1" applyBorder="1" applyAlignment="1">
      <alignment horizontal="left" wrapText="1"/>
    </xf>
    <xf numFmtId="170" fontId="5" fillId="0" borderId="11" xfId="0" applyNumberFormat="1" applyFont="1" applyFill="1" applyBorder="1" applyAlignment="1">
      <alignment horizontal="left" wrapText="1"/>
    </xf>
    <xf numFmtId="170" fontId="5" fillId="0" borderId="10" xfId="0" applyNumberFormat="1" applyFont="1" applyFill="1" applyBorder="1" applyAlignment="1">
      <alignment horizontal="left" wrapText="1"/>
    </xf>
    <xf numFmtId="170" fontId="5" fillId="0" borderId="0" xfId="0" applyNumberFormat="1" applyFont="1" applyAlignment="1">
      <alignment horizontal="left" wrapText="1"/>
    </xf>
    <xf numFmtId="170" fontId="5" fillId="0" borderId="12" xfId="0" applyNumberFormat="1" applyFont="1" applyFill="1" applyBorder="1" applyAlignment="1">
      <alignment horizontal="left" wrapText="1"/>
    </xf>
    <xf numFmtId="170" fontId="5" fillId="35" borderId="10" xfId="0" applyNumberFormat="1" applyFont="1" applyFill="1" applyBorder="1" applyAlignment="1">
      <alignment horizontal="left" wrapText="1"/>
    </xf>
    <xf numFmtId="170" fontId="5" fillId="32" borderId="10" xfId="0" applyNumberFormat="1" applyFont="1" applyFill="1" applyBorder="1" applyAlignment="1">
      <alignment horizontal="left" wrapText="1"/>
    </xf>
    <xf numFmtId="170" fontId="6" fillId="0" borderId="10" xfId="0" applyNumberFormat="1" applyFont="1" applyBorder="1" applyAlignment="1">
      <alignment horizontal="left" wrapText="1"/>
    </xf>
    <xf numFmtId="170" fontId="7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horizontal="left" wrapText="1"/>
    </xf>
    <xf numFmtId="168" fontId="5" fillId="0" borderId="12" xfId="0" applyNumberFormat="1" applyFont="1" applyBorder="1" applyAlignment="1">
      <alignment horizontal="left" wrapText="1"/>
    </xf>
    <xf numFmtId="168" fontId="5" fillId="35" borderId="10" xfId="0" applyNumberFormat="1" applyFont="1" applyFill="1" applyBorder="1" applyAlignment="1">
      <alignment horizontal="left" wrapText="1"/>
    </xf>
    <xf numFmtId="168" fontId="5" fillId="0" borderId="10" xfId="0" applyNumberFormat="1" applyFont="1" applyBorder="1" applyAlignment="1">
      <alignment wrapText="1"/>
    </xf>
    <xf numFmtId="168" fontId="5" fillId="0" borderId="0" xfId="0" applyNumberFormat="1" applyFont="1" applyAlignment="1">
      <alignment wrapText="1"/>
    </xf>
    <xf numFmtId="170" fontId="5" fillId="0" borderId="10" xfId="0" applyNumberFormat="1" applyFont="1" applyBorder="1" applyAlignment="1">
      <alignment horizontal="left"/>
    </xf>
    <xf numFmtId="170" fontId="5" fillId="0" borderId="15" xfId="0" applyNumberFormat="1" applyFont="1" applyFill="1" applyBorder="1" applyAlignment="1">
      <alignment horizontal="left" wrapText="1"/>
    </xf>
    <xf numFmtId="170" fontId="5" fillId="35" borderId="16" xfId="0" applyNumberFormat="1" applyFont="1" applyFill="1" applyBorder="1" applyAlignment="1">
      <alignment horizontal="left" wrapText="1"/>
    </xf>
    <xf numFmtId="170" fontId="5" fillId="0" borderId="14" xfId="0" applyNumberFormat="1" applyFont="1" applyFill="1" applyBorder="1" applyAlignment="1">
      <alignment horizontal="left" wrapText="1"/>
    </xf>
    <xf numFmtId="170" fontId="5" fillId="35" borderId="11" xfId="0" applyNumberFormat="1" applyFont="1" applyFill="1" applyBorder="1" applyAlignment="1">
      <alignment horizontal="left" wrapText="1"/>
    </xf>
    <xf numFmtId="170" fontId="5" fillId="0" borderId="0" xfId="0" applyNumberFormat="1" applyFont="1" applyAlignment="1">
      <alignment wrapText="1"/>
    </xf>
    <xf numFmtId="170" fontId="5" fillId="0" borderId="10" xfId="0" applyNumberFormat="1" applyFont="1" applyBorder="1" applyAlignment="1">
      <alignment wrapText="1"/>
    </xf>
    <xf numFmtId="170" fontId="4" fillId="0" borderId="10" xfId="0" applyNumberFormat="1" applyFont="1" applyBorder="1" applyAlignment="1">
      <alignment horizontal="left" wrapText="1"/>
    </xf>
    <xf numFmtId="170" fontId="7" fillId="0" borderId="0" xfId="0" applyNumberFormat="1" applyFont="1" applyAlignment="1">
      <alignment wrapText="1"/>
    </xf>
    <xf numFmtId="170" fontId="6" fillId="32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 wrapText="1"/>
    </xf>
    <xf numFmtId="4" fontId="5" fillId="0" borderId="15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left" wrapText="1"/>
    </xf>
    <xf numFmtId="4" fontId="5" fillId="35" borderId="11" xfId="0" applyNumberFormat="1" applyFont="1" applyFill="1" applyBorder="1" applyAlignment="1">
      <alignment horizontal="left" wrapText="1"/>
    </xf>
    <xf numFmtId="170" fontId="6" fillId="0" borderId="10" xfId="0" applyNumberFormat="1" applyFont="1" applyFill="1" applyBorder="1" applyAlignment="1">
      <alignment horizontal="left" wrapText="1"/>
    </xf>
    <xf numFmtId="170" fontId="7" fillId="0" borderId="10" xfId="0" applyNumberFormat="1" applyFont="1" applyFill="1" applyBorder="1" applyAlignment="1">
      <alignment wrapText="1"/>
    </xf>
    <xf numFmtId="170" fontId="6" fillId="36" borderId="10" xfId="0" applyNumberFormat="1" applyFont="1" applyFill="1" applyBorder="1" applyAlignment="1">
      <alignment horizontal="left" wrapText="1"/>
    </xf>
    <xf numFmtId="170" fontId="5" fillId="36" borderId="10" xfId="0" applyNumberFormat="1" applyFont="1" applyFill="1" applyBorder="1" applyAlignment="1">
      <alignment horizontal="left" wrapText="1"/>
    </xf>
    <xf numFmtId="2" fontId="6" fillId="36" borderId="10" xfId="0" applyNumberFormat="1" applyFont="1" applyFill="1" applyBorder="1" applyAlignment="1">
      <alignment horizontal="left" wrapText="1"/>
    </xf>
    <xf numFmtId="0" fontId="7" fillId="36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4" fontId="6" fillId="32" borderId="10" xfId="0" applyNumberFormat="1" applyFont="1" applyFill="1" applyBorder="1" applyAlignment="1">
      <alignment horizontal="left" wrapText="1"/>
    </xf>
    <xf numFmtId="4" fontId="6" fillId="36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168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="89" zoomScaleNormal="90" zoomScaleSheetLayoutView="89" zoomScalePageLayoutView="0" workbookViewId="0" topLeftCell="A1">
      <selection activeCell="A2" sqref="A2:C2"/>
    </sheetView>
  </sheetViews>
  <sheetFormatPr defaultColWidth="12.7109375" defaultRowHeight="15"/>
  <cols>
    <col min="1" max="1" width="4.57421875" style="13" customWidth="1"/>
    <col min="2" max="2" width="26.28125" style="13" customWidth="1"/>
    <col min="3" max="3" width="17.00390625" style="13" customWidth="1"/>
    <col min="4" max="4" width="10.140625" style="13" customWidth="1"/>
    <col min="5" max="5" width="13.28125" style="13" customWidth="1"/>
    <col min="6" max="6" width="16.00390625" style="13" customWidth="1"/>
    <col min="7" max="7" width="11.140625" style="13" customWidth="1"/>
    <col min="8" max="8" width="14.28125" style="75" customWidth="1"/>
    <col min="9" max="9" width="11.28125" style="13" customWidth="1"/>
    <col min="10" max="10" width="10.8515625" style="13" customWidth="1"/>
    <col min="11" max="15" width="12.7109375" style="13" customWidth="1"/>
    <col min="16" max="16" width="12.7109375" style="13" hidden="1" customWidth="1"/>
    <col min="17" max="16384" width="12.7109375" style="13" customWidth="1"/>
  </cols>
  <sheetData>
    <row r="1" spans="3:15" ht="29.25" customHeight="1">
      <c r="C1" s="92" t="s">
        <v>48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" customHeight="1">
      <c r="A2" s="93"/>
      <c r="B2" s="93"/>
      <c r="C2" s="93"/>
      <c r="D2" s="14"/>
      <c r="E2" s="14"/>
      <c r="F2" s="14"/>
      <c r="G2" s="14"/>
      <c r="H2" s="82"/>
      <c r="I2" s="14"/>
      <c r="J2" s="14"/>
      <c r="K2" s="14"/>
      <c r="L2" s="14"/>
      <c r="M2" s="14"/>
      <c r="N2" s="14"/>
      <c r="O2" s="15"/>
    </row>
    <row r="3" spans="1:15" ht="15.75">
      <c r="A3" s="88" t="s">
        <v>5</v>
      </c>
      <c r="B3" s="89"/>
      <c r="C3" s="89"/>
      <c r="D3" s="90"/>
      <c r="E3" s="91"/>
      <c r="F3" s="91"/>
      <c r="G3" s="91"/>
      <c r="H3" s="91"/>
      <c r="I3" s="14"/>
      <c r="J3" s="14"/>
      <c r="K3" s="14"/>
      <c r="L3" s="14"/>
      <c r="M3" s="14"/>
      <c r="N3" s="14"/>
      <c r="O3" s="15"/>
    </row>
    <row r="4" ht="12.75">
      <c r="H4" s="79"/>
    </row>
    <row r="5" spans="1:15" ht="38.25" customHeight="1">
      <c r="A5" s="86"/>
      <c r="B5" s="95" t="s">
        <v>0</v>
      </c>
      <c r="C5" s="16" t="s">
        <v>27</v>
      </c>
      <c r="D5" s="94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5" t="s">
        <v>4</v>
      </c>
    </row>
    <row r="6" spans="1:15" ht="12.75">
      <c r="A6" s="87"/>
      <c r="B6" s="95"/>
      <c r="C6" s="17" t="s">
        <v>3</v>
      </c>
      <c r="D6" s="18">
        <v>2010</v>
      </c>
      <c r="E6" s="18">
        <v>2011</v>
      </c>
      <c r="F6" s="18">
        <v>2012</v>
      </c>
      <c r="G6" s="18">
        <v>2013</v>
      </c>
      <c r="H6" s="81">
        <v>2014</v>
      </c>
      <c r="I6" s="18">
        <v>2015</v>
      </c>
      <c r="J6" s="18">
        <v>2016</v>
      </c>
      <c r="K6" s="18">
        <v>2017</v>
      </c>
      <c r="L6" s="18">
        <v>2018</v>
      </c>
      <c r="M6" s="18">
        <v>2019</v>
      </c>
      <c r="N6" s="18">
        <v>2020</v>
      </c>
      <c r="O6" s="95"/>
    </row>
    <row r="7" spans="1:15" ht="29.25" customHeight="1">
      <c r="A7" s="96" t="s">
        <v>43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15" ht="30" customHeight="1">
      <c r="A8" s="1">
        <v>1</v>
      </c>
      <c r="B8" s="2" t="s">
        <v>9</v>
      </c>
      <c r="C8" s="61">
        <f>SUM(D8:J8)</f>
        <v>16000000</v>
      </c>
      <c r="D8" s="62"/>
      <c r="E8" s="36">
        <v>8000000</v>
      </c>
      <c r="F8" s="36"/>
      <c r="G8" s="36"/>
      <c r="H8" s="71">
        <v>8000000</v>
      </c>
      <c r="I8" s="48"/>
      <c r="J8" s="19"/>
      <c r="K8" s="19"/>
      <c r="L8" s="19"/>
      <c r="M8" s="19"/>
      <c r="N8" s="19"/>
      <c r="O8" s="1" t="s">
        <v>10</v>
      </c>
    </row>
    <row r="9" spans="1:15" ht="17.25" customHeight="1">
      <c r="A9" s="7"/>
      <c r="B9" s="8" t="s">
        <v>2</v>
      </c>
      <c r="C9" s="63">
        <f>SUM(C8)</f>
        <v>16000000</v>
      </c>
      <c r="D9" s="63">
        <f aca="true" t="shared" si="0" ref="D9:J9">SUM(D8)</f>
        <v>0</v>
      </c>
      <c r="E9" s="63">
        <f t="shared" si="0"/>
        <v>8000000</v>
      </c>
      <c r="F9" s="63">
        <f t="shared" si="0"/>
        <v>0</v>
      </c>
      <c r="G9" s="63">
        <f t="shared" si="0"/>
        <v>0</v>
      </c>
      <c r="H9" s="72">
        <f t="shared" si="0"/>
        <v>8000000</v>
      </c>
      <c r="I9" s="63">
        <f t="shared" si="0"/>
        <v>0</v>
      </c>
      <c r="J9" s="9">
        <f t="shared" si="0"/>
        <v>0</v>
      </c>
      <c r="K9" s="20">
        <f>SUM(K8:K8)</f>
        <v>0</v>
      </c>
      <c r="L9" s="20">
        <f>SUM(L8:L8)</f>
        <v>0</v>
      </c>
      <c r="M9" s="20">
        <f>SUM(M8:M8)</f>
        <v>0</v>
      </c>
      <c r="N9" s="20">
        <f>SUM(N8:N8)</f>
        <v>0</v>
      </c>
      <c r="O9" s="21"/>
    </row>
    <row r="10" spans="1:15" ht="30.75" customHeight="1">
      <c r="A10" s="83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49.5" customHeight="1">
      <c r="A11" s="3">
        <v>2</v>
      </c>
      <c r="B11" s="4" t="s">
        <v>11</v>
      </c>
      <c r="C11" s="36">
        <f>SUM(D11:I11)</f>
        <v>141.7</v>
      </c>
      <c r="D11" s="37"/>
      <c r="E11" s="36">
        <v>1.7</v>
      </c>
      <c r="F11" s="36">
        <v>20</v>
      </c>
      <c r="G11" s="36">
        <v>50</v>
      </c>
      <c r="H11" s="71">
        <v>35</v>
      </c>
      <c r="I11" s="48">
        <v>35</v>
      </c>
      <c r="J11" s="19"/>
      <c r="K11" s="19"/>
      <c r="L11" s="19"/>
      <c r="M11" s="19"/>
      <c r="N11" s="19"/>
      <c r="O11" s="19"/>
    </row>
    <row r="12" spans="1:15" ht="48" customHeight="1">
      <c r="A12" s="3">
        <v>3</v>
      </c>
      <c r="B12" s="3" t="s">
        <v>12</v>
      </c>
      <c r="C12" s="42">
        <f>SUM(D12:I12)</f>
        <v>1000000</v>
      </c>
      <c r="D12" s="59"/>
      <c r="E12" s="42"/>
      <c r="G12" s="42">
        <v>500000</v>
      </c>
      <c r="H12" s="42">
        <v>500000</v>
      </c>
      <c r="I12" s="71"/>
      <c r="J12" s="19"/>
      <c r="K12" s="19"/>
      <c r="L12" s="19"/>
      <c r="M12" s="19"/>
      <c r="N12" s="19"/>
      <c r="O12" s="1" t="s">
        <v>13</v>
      </c>
    </row>
    <row r="13" spans="1:15" ht="44.25" customHeight="1">
      <c r="A13" s="3">
        <v>4</v>
      </c>
      <c r="B13" s="3" t="s">
        <v>14</v>
      </c>
      <c r="C13" s="42">
        <f>SUM(D13:I13)</f>
        <v>115000</v>
      </c>
      <c r="D13" s="60">
        <v>16100</v>
      </c>
      <c r="E13" s="36">
        <v>33350</v>
      </c>
      <c r="F13" s="36">
        <v>33350</v>
      </c>
      <c r="G13" s="36">
        <v>16100</v>
      </c>
      <c r="H13" s="42">
        <v>16100</v>
      </c>
      <c r="I13" s="48"/>
      <c r="J13" s="19"/>
      <c r="K13" s="19"/>
      <c r="L13" s="19"/>
      <c r="M13" s="19"/>
      <c r="N13" s="19"/>
      <c r="O13" s="1" t="s">
        <v>15</v>
      </c>
    </row>
    <row r="14" spans="1:15" ht="25.5" customHeight="1">
      <c r="A14" s="7"/>
      <c r="B14" s="8" t="s">
        <v>2</v>
      </c>
      <c r="C14" s="63">
        <f>C11+C12+C13</f>
        <v>1115141.7</v>
      </c>
      <c r="D14" s="63">
        <f aca="true" t="shared" si="1" ref="D14:M14">D11+D12+D13</f>
        <v>16100</v>
      </c>
      <c r="E14" s="63">
        <f t="shared" si="1"/>
        <v>33351.7</v>
      </c>
      <c r="F14" s="63">
        <f>F11+F12+F13</f>
        <v>33370</v>
      </c>
      <c r="G14" s="63">
        <f>G11+H12+G13</f>
        <v>516150</v>
      </c>
      <c r="H14" s="72">
        <f>H11+H12+H13</f>
        <v>516135</v>
      </c>
      <c r="I14" s="9">
        <f t="shared" si="1"/>
        <v>35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20">
        <f>SUM(N11:N13)</f>
        <v>0</v>
      </c>
      <c r="O14" s="21">
        <v>105</v>
      </c>
    </row>
    <row r="15" spans="1:15" ht="32.25" customHeight="1">
      <c r="A15" s="83" t="s">
        <v>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5" ht="112.5" customHeight="1">
      <c r="A16" s="3">
        <v>5</v>
      </c>
      <c r="B16" s="3" t="s">
        <v>16</v>
      </c>
      <c r="C16" s="42">
        <f>SUM(D16:I16)</f>
        <v>447700</v>
      </c>
      <c r="D16" s="44"/>
      <c r="E16" s="45"/>
      <c r="F16" s="45"/>
      <c r="G16" s="45">
        <v>126000</v>
      </c>
      <c r="H16" s="42">
        <v>172700</v>
      </c>
      <c r="I16" s="36">
        <v>149000</v>
      </c>
      <c r="J16" s="1"/>
      <c r="K16" s="19"/>
      <c r="L16" s="22"/>
      <c r="M16" s="19"/>
      <c r="N16" s="19"/>
      <c r="O16" s="19"/>
    </row>
    <row r="17" spans="1:15" ht="140.25" customHeight="1">
      <c r="A17" s="3">
        <v>6</v>
      </c>
      <c r="B17" s="3" t="s">
        <v>28</v>
      </c>
      <c r="C17" s="42">
        <f aca="true" t="shared" si="2" ref="C17:C26">SUM(D17:I17)</f>
        <v>2265.34</v>
      </c>
      <c r="D17" s="44">
        <v>2265.34</v>
      </c>
      <c r="E17" s="42"/>
      <c r="F17" s="42"/>
      <c r="G17" s="42"/>
      <c r="H17" s="42"/>
      <c r="I17" s="36"/>
      <c r="J17" s="1"/>
      <c r="K17" s="19"/>
      <c r="L17" s="19"/>
      <c r="M17" s="19"/>
      <c r="N17" s="19"/>
      <c r="O17" s="19"/>
    </row>
    <row r="18" spans="1:15" ht="44.25" customHeight="1">
      <c r="A18" s="3">
        <v>7</v>
      </c>
      <c r="B18" s="3" t="s">
        <v>45</v>
      </c>
      <c r="C18" s="42">
        <f t="shared" si="2"/>
        <v>33301</v>
      </c>
      <c r="D18" s="44"/>
      <c r="E18" s="42"/>
      <c r="F18" s="64">
        <v>14479</v>
      </c>
      <c r="G18" s="42">
        <v>18822</v>
      </c>
      <c r="H18" s="42"/>
      <c r="I18" s="36"/>
      <c r="J18" s="1"/>
      <c r="K18" s="19"/>
      <c r="L18" s="19"/>
      <c r="M18" s="19"/>
      <c r="N18" s="19"/>
      <c r="O18" s="19"/>
    </row>
    <row r="19" spans="1:15" ht="51.75" customHeight="1">
      <c r="A19" s="3">
        <v>8</v>
      </c>
      <c r="B19" s="3" t="s">
        <v>44</v>
      </c>
      <c r="C19" s="42">
        <f t="shared" si="2"/>
        <v>2500</v>
      </c>
      <c r="D19" s="44"/>
      <c r="E19" s="42"/>
      <c r="F19" s="64"/>
      <c r="G19" s="42">
        <v>2500</v>
      </c>
      <c r="H19" s="42"/>
      <c r="I19" s="36"/>
      <c r="J19" s="1"/>
      <c r="K19" s="19"/>
      <c r="L19" s="19"/>
      <c r="M19" s="19"/>
      <c r="N19" s="19"/>
      <c r="O19" s="19"/>
    </row>
    <row r="20" spans="1:15" ht="60.75" customHeight="1">
      <c r="A20" s="3">
        <v>9</v>
      </c>
      <c r="B20" s="3" t="s">
        <v>29</v>
      </c>
      <c r="C20" s="42">
        <f t="shared" si="2"/>
        <v>210195.9</v>
      </c>
      <c r="D20" s="44"/>
      <c r="E20" s="54">
        <v>77.6</v>
      </c>
      <c r="F20" s="65">
        <v>715.2</v>
      </c>
      <c r="G20" s="54">
        <v>48764.1</v>
      </c>
      <c r="H20" s="42">
        <v>160639</v>
      </c>
      <c r="I20" s="36"/>
      <c r="J20" s="1"/>
      <c r="K20" s="19"/>
      <c r="L20" s="19"/>
      <c r="M20" s="19"/>
      <c r="N20" s="19"/>
      <c r="O20" s="19"/>
    </row>
    <row r="21" spans="1:15" ht="63" customHeight="1">
      <c r="A21" s="3">
        <v>10</v>
      </c>
      <c r="B21" s="3" t="s">
        <v>17</v>
      </c>
      <c r="C21" s="42">
        <f t="shared" si="2"/>
        <v>1945.25</v>
      </c>
      <c r="D21" s="44"/>
      <c r="E21" s="42"/>
      <c r="F21" s="64"/>
      <c r="G21" s="42">
        <v>1945.25</v>
      </c>
      <c r="H21" s="42"/>
      <c r="I21" s="36"/>
      <c r="J21" s="1"/>
      <c r="K21" s="19"/>
      <c r="L21" s="19"/>
      <c r="M21" s="19"/>
      <c r="N21" s="19"/>
      <c r="O21" s="19"/>
    </row>
    <row r="22" spans="1:15" ht="0.75" customHeight="1">
      <c r="A22" s="3">
        <v>9</v>
      </c>
      <c r="B22" s="3" t="s">
        <v>32</v>
      </c>
      <c r="C22" s="42">
        <f t="shared" si="2"/>
        <v>0</v>
      </c>
      <c r="D22" s="44"/>
      <c r="E22" s="42"/>
      <c r="F22" s="66"/>
      <c r="G22" s="42"/>
      <c r="H22" s="42"/>
      <c r="I22" s="36"/>
      <c r="J22" s="19"/>
      <c r="K22" s="19"/>
      <c r="L22" s="19"/>
      <c r="M22" s="19"/>
      <c r="N22" s="19"/>
      <c r="O22" s="19"/>
    </row>
    <row r="23" spans="1:15" ht="30.75" customHeight="1">
      <c r="A23" s="3">
        <v>11</v>
      </c>
      <c r="B23" s="3" t="s">
        <v>40</v>
      </c>
      <c r="C23" s="42">
        <f t="shared" si="2"/>
        <v>12900</v>
      </c>
      <c r="D23" s="44"/>
      <c r="E23" s="42"/>
      <c r="F23" s="64"/>
      <c r="G23" s="42">
        <v>12900</v>
      </c>
      <c r="H23" s="42"/>
      <c r="I23" s="36"/>
      <c r="J23" s="19"/>
      <c r="K23" s="19"/>
      <c r="L23" s="19"/>
      <c r="M23" s="19"/>
      <c r="N23" s="19"/>
      <c r="O23" s="19"/>
    </row>
    <row r="24" spans="1:15" ht="73.5" customHeight="1">
      <c r="A24" s="3">
        <v>12</v>
      </c>
      <c r="B24" s="3" t="s">
        <v>18</v>
      </c>
      <c r="C24" s="42">
        <f t="shared" si="2"/>
        <v>2010.863</v>
      </c>
      <c r="D24" s="55">
        <v>93.39</v>
      </c>
      <c r="E24" s="55">
        <v>0</v>
      </c>
      <c r="F24" s="67">
        <v>1009.26</v>
      </c>
      <c r="G24" s="42">
        <v>908.213</v>
      </c>
      <c r="H24" s="42">
        <v>0</v>
      </c>
      <c r="I24" s="36"/>
      <c r="J24" s="19"/>
      <c r="K24" s="19"/>
      <c r="L24" s="19"/>
      <c r="M24" s="19"/>
      <c r="N24" s="19"/>
      <c r="O24" s="19"/>
    </row>
    <row r="25" spans="1:15" ht="68.25" customHeight="1">
      <c r="A25" s="3">
        <v>13</v>
      </c>
      <c r="B25" s="3" t="s">
        <v>33</v>
      </c>
      <c r="C25" s="42">
        <f>D25+E25+F25+G25+H25+I25+J25</f>
        <v>4851.112</v>
      </c>
      <c r="D25" s="54">
        <v>0</v>
      </c>
      <c r="E25" s="36">
        <v>98.7</v>
      </c>
      <c r="F25" s="68">
        <f>622.5+428.8</f>
        <v>1051.3</v>
      </c>
      <c r="G25" s="56">
        <f>476.3+156.3+461.9+137+485.9+700+500</f>
        <v>2917.4</v>
      </c>
      <c r="H25" s="42">
        <v>213.712</v>
      </c>
      <c r="I25" s="36">
        <v>500</v>
      </c>
      <c r="J25" s="36">
        <v>70</v>
      </c>
      <c r="K25" s="19"/>
      <c r="L25" s="19"/>
      <c r="M25" s="19"/>
      <c r="N25" s="19"/>
      <c r="O25" s="19"/>
    </row>
    <row r="26" spans="1:15" ht="21" customHeight="1" hidden="1">
      <c r="A26" s="3">
        <v>14</v>
      </c>
      <c r="B26" s="3" t="s">
        <v>39</v>
      </c>
      <c r="C26" s="42">
        <f t="shared" si="2"/>
        <v>0</v>
      </c>
      <c r="D26" s="57"/>
      <c r="E26" s="58"/>
      <c r="F26" s="69"/>
      <c r="G26" s="45"/>
      <c r="I26" s="36"/>
      <c r="J26" s="19"/>
      <c r="K26" s="19"/>
      <c r="L26" s="19"/>
      <c r="M26" s="19"/>
      <c r="N26" s="19"/>
      <c r="O26" s="19"/>
    </row>
    <row r="27" spans="1:15" ht="31.5" customHeight="1">
      <c r="A27" s="7"/>
      <c r="B27" s="7" t="s">
        <v>2</v>
      </c>
      <c r="C27" s="77">
        <f>C16+C17+C19+C20+C21+C22+C23+C24+C25+C26+C18</f>
        <v>717669.465</v>
      </c>
      <c r="D27" s="77">
        <f aca="true" t="shared" si="3" ref="D27:M27">D16+D17+D19+D20+D21+D22+D23+D24+D25+D26+D18</f>
        <v>2358.73</v>
      </c>
      <c r="E27" s="77">
        <f t="shared" si="3"/>
        <v>176.3</v>
      </c>
      <c r="F27" s="77">
        <f t="shared" si="3"/>
        <v>17254.760000000002</v>
      </c>
      <c r="G27" s="77">
        <f t="shared" si="3"/>
        <v>214756.963</v>
      </c>
      <c r="H27" s="78">
        <f>H25+H24+H21+H20+H19+H18+H17+H16</f>
        <v>333552.712</v>
      </c>
      <c r="I27" s="77">
        <f t="shared" si="3"/>
        <v>149500</v>
      </c>
      <c r="J27" s="77">
        <f t="shared" si="3"/>
        <v>70</v>
      </c>
      <c r="K27" s="77">
        <f t="shared" si="3"/>
        <v>0</v>
      </c>
      <c r="L27" s="9">
        <f t="shared" si="3"/>
        <v>0</v>
      </c>
      <c r="M27" s="9">
        <f t="shared" si="3"/>
        <v>0</v>
      </c>
      <c r="N27" s="23"/>
      <c r="O27" s="23"/>
    </row>
    <row r="28" spans="1:15" ht="38.25" customHeight="1">
      <c r="A28" s="24"/>
      <c r="B28" s="83" t="s">
        <v>46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</row>
    <row r="29" spans="1:15" ht="47.25" customHeight="1">
      <c r="A29" s="3">
        <v>14</v>
      </c>
      <c r="B29" s="1" t="s">
        <v>19</v>
      </c>
      <c r="C29" s="49">
        <v>371.2</v>
      </c>
      <c r="D29" s="50"/>
      <c r="E29" s="51"/>
      <c r="F29" s="51">
        <v>225</v>
      </c>
      <c r="G29" s="52">
        <v>146.2</v>
      </c>
      <c r="H29" s="80"/>
      <c r="I29" s="19"/>
      <c r="J29" s="19"/>
      <c r="K29" s="19"/>
      <c r="L29" s="19"/>
      <c r="M29" s="19"/>
      <c r="N29" s="19"/>
      <c r="O29" s="19"/>
    </row>
    <row r="30" spans="1:15" ht="51" customHeight="1">
      <c r="A30" s="3">
        <v>15</v>
      </c>
      <c r="B30" s="1" t="s">
        <v>20</v>
      </c>
      <c r="C30" s="49">
        <v>1239.5</v>
      </c>
      <c r="D30" s="50"/>
      <c r="E30" s="51"/>
      <c r="F30" s="49">
        <v>763.5</v>
      </c>
      <c r="G30" s="53">
        <v>476</v>
      </c>
      <c r="H30" s="80"/>
      <c r="I30" s="19"/>
      <c r="J30" s="19"/>
      <c r="K30" s="19"/>
      <c r="L30" s="19"/>
      <c r="M30" s="19"/>
      <c r="N30" s="19"/>
      <c r="O30" s="19"/>
    </row>
    <row r="31" spans="1:15" ht="41.25" customHeight="1">
      <c r="A31" s="7"/>
      <c r="B31" s="8" t="s">
        <v>2</v>
      </c>
      <c r="C31" s="9">
        <f>C30+C29</f>
        <v>1610.7</v>
      </c>
      <c r="D31" s="9">
        <f aca="true" t="shared" si="4" ref="D31:M31">D30+D29</f>
        <v>0</v>
      </c>
      <c r="E31" s="9">
        <f t="shared" si="4"/>
        <v>0</v>
      </c>
      <c r="F31" s="9">
        <f t="shared" si="4"/>
        <v>988.5</v>
      </c>
      <c r="G31" s="9">
        <f t="shared" si="4"/>
        <v>622.2</v>
      </c>
      <c r="H31" s="74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9">
        <f t="shared" si="4"/>
        <v>0</v>
      </c>
      <c r="M31" s="9">
        <f t="shared" si="4"/>
        <v>0</v>
      </c>
      <c r="N31" s="20">
        <f>SUM(N16:N30)</f>
        <v>0</v>
      </c>
      <c r="O31" s="20">
        <f>SUM(O16:O30)</f>
        <v>0</v>
      </c>
    </row>
    <row r="32" spans="1:15" ht="41.25" customHeight="1">
      <c r="A32" s="25"/>
      <c r="B32" s="83" t="s">
        <v>1</v>
      </c>
      <c r="C32" s="84"/>
      <c r="D32" s="84"/>
      <c r="E32" s="84"/>
      <c r="F32" s="84"/>
      <c r="G32" s="84"/>
      <c r="H32" s="83"/>
      <c r="I32" s="84"/>
      <c r="J32" s="84"/>
      <c r="K32" s="84"/>
      <c r="L32" s="84"/>
      <c r="M32" s="84"/>
      <c r="N32" s="26"/>
      <c r="O32" s="27"/>
    </row>
    <row r="33" spans="1:15" ht="46.5" customHeight="1">
      <c r="A33" s="1">
        <v>16</v>
      </c>
      <c r="B33" s="34" t="s">
        <v>34</v>
      </c>
      <c r="C33" s="36">
        <f>SUM(D33:G33)</f>
        <v>4589.900000000001</v>
      </c>
      <c r="D33" s="37"/>
      <c r="E33" s="36">
        <v>4355.1</v>
      </c>
      <c r="F33" s="36">
        <v>234.8</v>
      </c>
      <c r="G33" s="36"/>
      <c r="H33" s="42"/>
      <c r="I33" s="38"/>
      <c r="J33" s="35"/>
      <c r="K33" s="35"/>
      <c r="L33" s="28"/>
      <c r="M33" s="28"/>
      <c r="N33" s="29"/>
      <c r="O33" s="19"/>
    </row>
    <row r="34" spans="1:15" ht="24.75" customHeight="1">
      <c r="A34" s="1">
        <v>17</v>
      </c>
      <c r="B34" s="34" t="s">
        <v>35</v>
      </c>
      <c r="C34" s="36">
        <f>SUM(D34:G34)</f>
        <v>1423.5</v>
      </c>
      <c r="D34" s="37"/>
      <c r="E34" s="36">
        <v>170.2</v>
      </c>
      <c r="F34" s="36">
        <v>1253.3</v>
      </c>
      <c r="G34" s="36"/>
      <c r="H34" s="42"/>
      <c r="I34" s="36"/>
      <c r="J34" s="6"/>
      <c r="K34" s="6"/>
      <c r="L34" s="12"/>
      <c r="M34" s="12"/>
      <c r="N34" s="19"/>
      <c r="O34" s="19"/>
    </row>
    <row r="35" spans="1:15" ht="38.25" customHeight="1">
      <c r="A35" s="1">
        <v>18</v>
      </c>
      <c r="B35" s="34" t="s">
        <v>41</v>
      </c>
      <c r="C35" s="39">
        <f>D35+E35+F35+G35+H35+I35</f>
        <v>33135.020000000004</v>
      </c>
      <c r="D35" s="40"/>
      <c r="E35" s="36"/>
      <c r="F35" s="36"/>
      <c r="G35" s="36"/>
      <c r="H35" s="42">
        <v>26207.02</v>
      </c>
      <c r="I35" s="36">
        <v>6928</v>
      </c>
      <c r="J35" s="6"/>
      <c r="K35" s="6"/>
      <c r="L35" s="12"/>
      <c r="M35" s="12"/>
      <c r="N35" s="19"/>
      <c r="O35" s="19"/>
    </row>
    <row r="36" spans="1:15" ht="123.75" customHeight="1">
      <c r="A36" s="1">
        <v>19</v>
      </c>
      <c r="B36" s="5" t="s">
        <v>21</v>
      </c>
      <c r="C36" s="41">
        <f>D36+E36+F36+G36+I36+H36+J36+K36</f>
        <v>118132.38</v>
      </c>
      <c r="D36" s="42">
        <v>4561.43</v>
      </c>
      <c r="E36" s="42">
        <v>58744.14</v>
      </c>
      <c r="F36" s="42">
        <v>54676.81</v>
      </c>
      <c r="G36" s="36">
        <v>150</v>
      </c>
      <c r="H36" s="42"/>
      <c r="I36" s="36"/>
      <c r="J36" s="6"/>
      <c r="K36" s="6"/>
      <c r="L36" s="12"/>
      <c r="M36" s="12"/>
      <c r="N36" s="19"/>
      <c r="O36" s="19"/>
    </row>
    <row r="37" spans="1:15" ht="46.5" customHeight="1">
      <c r="A37" s="1">
        <v>20</v>
      </c>
      <c r="B37" s="34" t="s">
        <v>30</v>
      </c>
      <c r="C37" s="42">
        <f>SUM(D37:G37)</f>
        <v>9144.588000000002</v>
      </c>
      <c r="D37" s="42">
        <f>696.16+1102.82+2845.8+3338.28</f>
        <v>7983.060000000001</v>
      </c>
      <c r="E37" s="36">
        <f>162.43+32.92+84</f>
        <v>279.35</v>
      </c>
      <c r="F37" s="42">
        <f>84.21+400.96</f>
        <v>485.16999999999996</v>
      </c>
      <c r="G37" s="43">
        <v>397.008</v>
      </c>
      <c r="H37" s="42"/>
      <c r="I37" s="36"/>
      <c r="J37" s="6"/>
      <c r="K37" s="6"/>
      <c r="L37" s="12"/>
      <c r="M37" s="12"/>
      <c r="N37" s="19"/>
      <c r="O37" s="19"/>
    </row>
    <row r="38" spans="1:15" ht="40.5" customHeight="1">
      <c r="A38" s="11">
        <v>21</v>
      </c>
      <c r="B38" s="3" t="s">
        <v>23</v>
      </c>
      <c r="C38" s="42">
        <f>SUM(D38:G38)</f>
        <v>45986.481999999996</v>
      </c>
      <c r="D38" s="36">
        <f>2757.6+2830.7+99.9+258.69+25097.09+2263+320</f>
        <v>33626.979999999996</v>
      </c>
      <c r="E38" s="43">
        <f>155+129+40.98+791.72</f>
        <v>1116.7</v>
      </c>
      <c r="F38" s="36">
        <f>5396.43+1300</f>
        <v>6696.43</v>
      </c>
      <c r="G38" s="42">
        <v>4546.372</v>
      </c>
      <c r="H38" s="42"/>
      <c r="I38" s="36"/>
      <c r="J38" s="6"/>
      <c r="K38" s="6"/>
      <c r="L38" s="12"/>
      <c r="M38" s="12"/>
      <c r="N38" s="19"/>
      <c r="O38" s="19"/>
    </row>
    <row r="39" spans="1:15" ht="51.75" customHeight="1">
      <c r="A39" s="11">
        <v>22</v>
      </c>
      <c r="B39" s="3" t="s">
        <v>22</v>
      </c>
      <c r="C39" s="42">
        <f>SUM(D39:G39)</f>
        <v>18143.932</v>
      </c>
      <c r="D39" s="36">
        <f>1151.32+942</f>
        <v>2093.3199999999997</v>
      </c>
      <c r="E39" s="36">
        <f>996.34+4378.68</f>
        <v>5375.02</v>
      </c>
      <c r="F39" s="43">
        <f>2671.91+208.7+4000+962.11</f>
        <v>7842.719999999999</v>
      </c>
      <c r="G39" s="42">
        <v>2832.872</v>
      </c>
      <c r="H39" s="42"/>
      <c r="I39" s="36"/>
      <c r="J39" s="6"/>
      <c r="K39" s="6"/>
      <c r="L39" s="12"/>
      <c r="M39" s="12"/>
      <c r="N39" s="19"/>
      <c r="O39" s="19"/>
    </row>
    <row r="40" spans="1:15" ht="52.5" customHeight="1">
      <c r="A40" s="11">
        <v>23</v>
      </c>
      <c r="B40" s="3" t="s">
        <v>31</v>
      </c>
      <c r="C40" s="42">
        <f>SUM(D40:G40)</f>
        <v>4455.576</v>
      </c>
      <c r="D40" s="36">
        <f>95.52+239.44</f>
        <v>334.96</v>
      </c>
      <c r="E40" s="36">
        <f>99.98</f>
        <v>99.98</v>
      </c>
      <c r="F40" s="36">
        <f>507.45</f>
        <v>507.45</v>
      </c>
      <c r="G40" s="68">
        <v>3513.186</v>
      </c>
      <c r="H40" s="42"/>
      <c r="I40" s="36"/>
      <c r="J40" s="6"/>
      <c r="K40" s="6"/>
      <c r="L40" s="12"/>
      <c r="M40" s="12"/>
      <c r="N40" s="19"/>
      <c r="O40" s="19"/>
    </row>
    <row r="41" spans="1:15" ht="57" customHeight="1">
      <c r="A41" s="1">
        <v>24</v>
      </c>
      <c r="B41" s="1" t="s">
        <v>24</v>
      </c>
      <c r="C41" s="42">
        <v>1598.32</v>
      </c>
      <c r="D41" s="44"/>
      <c r="E41" s="45">
        <v>1598</v>
      </c>
      <c r="F41" s="36"/>
      <c r="G41" s="36"/>
      <c r="H41" s="42"/>
      <c r="I41" s="36"/>
      <c r="J41" s="6"/>
      <c r="K41" s="6"/>
      <c r="L41" s="12"/>
      <c r="M41" s="12"/>
      <c r="N41" s="19"/>
      <c r="O41" s="19"/>
    </row>
    <row r="42" spans="1:15" ht="53.25" customHeight="1">
      <c r="A42" s="1">
        <v>25</v>
      </c>
      <c r="B42" s="1" t="s">
        <v>25</v>
      </c>
      <c r="C42" s="42">
        <v>2111</v>
      </c>
      <c r="D42" s="44"/>
      <c r="E42" s="45">
        <v>2111</v>
      </c>
      <c r="F42" s="36"/>
      <c r="G42" s="45"/>
      <c r="H42" s="42"/>
      <c r="I42" s="36"/>
      <c r="J42" s="6"/>
      <c r="K42" s="6"/>
      <c r="L42" s="12"/>
      <c r="M42" s="12"/>
      <c r="N42" s="19"/>
      <c r="O42" s="19"/>
    </row>
    <row r="43" spans="1:15" ht="30.75" customHeight="1">
      <c r="A43" s="1">
        <v>26</v>
      </c>
      <c r="B43" s="1" t="s">
        <v>26</v>
      </c>
      <c r="C43" s="42">
        <v>600</v>
      </c>
      <c r="D43" s="44"/>
      <c r="E43" s="45">
        <v>600</v>
      </c>
      <c r="F43" s="43"/>
      <c r="G43" s="45"/>
      <c r="H43" s="42"/>
      <c r="I43" s="36"/>
      <c r="J43" s="6"/>
      <c r="K43" s="6"/>
      <c r="L43" s="12"/>
      <c r="M43" s="12"/>
      <c r="N43" s="19"/>
      <c r="O43" s="19"/>
    </row>
    <row r="44" spans="1:15" ht="27.75" customHeight="1">
      <c r="A44" s="1">
        <v>27</v>
      </c>
      <c r="B44" s="3" t="s">
        <v>42</v>
      </c>
      <c r="C44" s="42">
        <f>SUM(D44:H44)</f>
        <v>30871</v>
      </c>
      <c r="D44" s="44"/>
      <c r="E44" s="45"/>
      <c r="F44" s="36"/>
      <c r="G44" s="36"/>
      <c r="H44" s="42">
        <v>30871</v>
      </c>
      <c r="I44" s="36"/>
      <c r="J44" s="6"/>
      <c r="K44" s="6"/>
      <c r="L44" s="12"/>
      <c r="M44" s="12"/>
      <c r="N44" s="19"/>
      <c r="O44" s="19"/>
    </row>
    <row r="45" spans="1:15" ht="45.75" customHeight="1">
      <c r="A45" s="1">
        <v>28</v>
      </c>
      <c r="B45" s="3" t="s">
        <v>47</v>
      </c>
      <c r="C45" s="42">
        <f>D45+E45+F45+G45+H45+I45+J45</f>
        <v>55990.84196</v>
      </c>
      <c r="D45" s="44"/>
      <c r="E45" s="45"/>
      <c r="F45" s="36"/>
      <c r="G45" s="36">
        <v>0</v>
      </c>
      <c r="H45" s="42">
        <v>53892.84196</v>
      </c>
      <c r="I45" s="36">
        <v>1206</v>
      </c>
      <c r="J45" s="6">
        <v>892</v>
      </c>
      <c r="K45" s="6"/>
      <c r="L45" s="12"/>
      <c r="M45" s="12"/>
      <c r="N45" s="19"/>
      <c r="O45" s="19"/>
    </row>
    <row r="46" spans="1:15" ht="30">
      <c r="A46" s="1">
        <v>29</v>
      </c>
      <c r="B46" s="3" t="s">
        <v>36</v>
      </c>
      <c r="C46" s="42">
        <f>SUM(D46:G46)</f>
        <v>10846.25</v>
      </c>
      <c r="D46" s="44"/>
      <c r="E46" s="45"/>
      <c r="F46" s="36"/>
      <c r="G46" s="36">
        <v>10846.25</v>
      </c>
      <c r="H46" s="42"/>
      <c r="I46" s="36"/>
      <c r="J46" s="6"/>
      <c r="K46" s="6"/>
      <c r="L46" s="12"/>
      <c r="M46" s="12"/>
      <c r="N46" s="19"/>
      <c r="O46" s="19"/>
    </row>
    <row r="47" spans="1:15" ht="45" hidden="1">
      <c r="A47" s="1">
        <v>30</v>
      </c>
      <c r="B47" s="3" t="s">
        <v>37</v>
      </c>
      <c r="C47" s="36">
        <f>SUM(D47:H47)</f>
        <v>0</v>
      </c>
      <c r="D47" s="44"/>
      <c r="E47" s="36"/>
      <c r="F47" s="43"/>
      <c r="G47" s="36"/>
      <c r="H47" s="73"/>
      <c r="I47" s="36"/>
      <c r="J47" s="6"/>
      <c r="K47" s="6"/>
      <c r="L47" s="12"/>
      <c r="M47" s="12"/>
      <c r="N47" s="30"/>
      <c r="O47" s="19"/>
    </row>
    <row r="48" spans="1:15" ht="45" customHeight="1" hidden="1">
      <c r="A48" s="1">
        <v>31</v>
      </c>
      <c r="B48" s="3" t="s">
        <v>38</v>
      </c>
      <c r="C48" s="36"/>
      <c r="D48" s="37"/>
      <c r="E48" s="36"/>
      <c r="F48" s="36"/>
      <c r="G48" s="36"/>
      <c r="H48" s="73"/>
      <c r="I48" s="36"/>
      <c r="J48" s="6"/>
      <c r="K48" s="6"/>
      <c r="L48" s="12"/>
      <c r="M48" s="12"/>
      <c r="N48" s="30"/>
      <c r="O48" s="19"/>
    </row>
    <row r="49" spans="1:15" ht="45" customHeight="1">
      <c r="A49" s="31"/>
      <c r="B49" s="7" t="s">
        <v>2</v>
      </c>
      <c r="C49" s="46">
        <f>D49+E49+F49+G49+H49+I49+J49+K49</f>
        <v>337028.46995999996</v>
      </c>
      <c r="D49" s="46">
        <f aca="true" t="shared" si="5" ref="D49:M49">D48+D47+D46+D45+D44+D43+D42+D41+D40+D39+D38+D37+D36+D35+D34+D33</f>
        <v>48599.74999999999</v>
      </c>
      <c r="E49" s="46">
        <f t="shared" si="5"/>
        <v>74449.49</v>
      </c>
      <c r="F49" s="46">
        <f t="shared" si="5"/>
        <v>71696.68000000001</v>
      </c>
      <c r="G49" s="46">
        <f>G48+G47+G46+G45+G44+G43+G42+G41+G40+G39+G38+G37+G36+G35+G34+G33</f>
        <v>22285.688000000002</v>
      </c>
      <c r="H49" s="73">
        <f t="shared" si="5"/>
        <v>110970.86196</v>
      </c>
      <c r="I49" s="46">
        <f>I48+I47+I46+I45+I44+I43+I42+I41+I40+I39+I38+I37+I36+I35+I34+I33</f>
        <v>8134</v>
      </c>
      <c r="J49" s="46">
        <f t="shared" si="5"/>
        <v>892</v>
      </c>
      <c r="K49" s="46">
        <f t="shared" si="5"/>
        <v>0</v>
      </c>
      <c r="L49" s="46">
        <f t="shared" si="5"/>
        <v>0</v>
      </c>
      <c r="M49" s="46">
        <f t="shared" si="5"/>
        <v>0</v>
      </c>
      <c r="N49" s="10"/>
      <c r="O49" s="21">
        <v>105</v>
      </c>
    </row>
    <row r="50" spans="1:15" ht="15">
      <c r="A50" s="11"/>
      <c r="B50" s="32" t="s">
        <v>3</v>
      </c>
      <c r="C50" s="47">
        <v>18171450.37</v>
      </c>
      <c r="D50" s="47">
        <f aca="true" t="shared" si="6" ref="D50:M50">D49+D31+D27+D14+D9</f>
        <v>67058.48</v>
      </c>
      <c r="E50" s="47">
        <f t="shared" si="6"/>
        <v>8107977.49</v>
      </c>
      <c r="F50" s="70">
        <f t="shared" si="6"/>
        <v>123309.94</v>
      </c>
      <c r="G50" s="47">
        <f t="shared" si="6"/>
        <v>753814.851</v>
      </c>
      <c r="H50" s="70">
        <f>H49+H31+H27+H14+H9</f>
        <v>8960658.57396</v>
      </c>
      <c r="I50" s="47">
        <f t="shared" si="6"/>
        <v>157669</v>
      </c>
      <c r="J50" s="47">
        <f t="shared" si="6"/>
        <v>962</v>
      </c>
      <c r="K50" s="47">
        <f t="shared" si="6"/>
        <v>0</v>
      </c>
      <c r="L50" s="47">
        <f t="shared" si="6"/>
        <v>0</v>
      </c>
      <c r="M50" s="47">
        <f t="shared" si="6"/>
        <v>0</v>
      </c>
      <c r="N50" s="33"/>
      <c r="O50" s="76">
        <v>105</v>
      </c>
    </row>
    <row r="51" spans="3:8" ht="12.75">
      <c r="C51" s="62"/>
      <c r="H51" s="79"/>
    </row>
    <row r="52" spans="3:8" ht="12.75">
      <c r="C52" s="62"/>
      <c r="H52" s="79"/>
    </row>
    <row r="53" ht="12.75">
      <c r="H53" s="79"/>
    </row>
    <row r="54" ht="12.75">
      <c r="H54" s="79"/>
    </row>
    <row r="55" ht="12.75">
      <c r="H55" s="79"/>
    </row>
    <row r="56" ht="12.75">
      <c r="H56" s="79"/>
    </row>
    <row r="57" ht="12.75">
      <c r="H57" s="79"/>
    </row>
    <row r="58" ht="12.75">
      <c r="H58" s="79"/>
    </row>
    <row r="59" ht="12.75">
      <c r="H59" s="79"/>
    </row>
    <row r="60" ht="12.75">
      <c r="H60" s="79"/>
    </row>
    <row r="61" ht="10.5" customHeight="1">
      <c r="H61" s="79"/>
    </row>
  </sheetData>
  <sheetProtection/>
  <mergeCells count="13">
    <mergeCell ref="A7:O7"/>
    <mergeCell ref="A10:O10"/>
    <mergeCell ref="A15:O15"/>
    <mergeCell ref="B28:O28"/>
    <mergeCell ref="A5:A6"/>
    <mergeCell ref="H32:M32"/>
    <mergeCell ref="A3:H3"/>
    <mergeCell ref="C1:O1"/>
    <mergeCell ref="A2:C2"/>
    <mergeCell ref="D5:N5"/>
    <mergeCell ref="O5:O6"/>
    <mergeCell ref="B5:B6"/>
    <mergeCell ref="B32:G32"/>
  </mergeCells>
  <printOptions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Вениаминовна Каспшицкая</dc:creator>
  <cp:keywords/>
  <dc:description/>
  <cp:lastModifiedBy>buh2</cp:lastModifiedBy>
  <cp:lastPrinted>2014-08-19T11:48:03Z</cp:lastPrinted>
  <dcterms:created xsi:type="dcterms:W3CDTF">2010-02-01T12:41:20Z</dcterms:created>
  <dcterms:modified xsi:type="dcterms:W3CDTF">2014-08-19T12:00:23Z</dcterms:modified>
  <cp:category/>
  <cp:version/>
  <cp:contentType/>
  <cp:contentStatus/>
</cp:coreProperties>
</file>